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814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<sst xmlns="http://schemas.openxmlformats.org/spreadsheetml/2006/main" count="26" uniqueCount="26">
  <si>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Муниципальная программа Пучежского муниципального района «Культура Пучежского муниципального района»</t>
  </si>
  <si>
    <t>Муниципальная программа Пучежского муниципального района «Ремонт и содержание автомобильных дорог общего пользования местного значения Пучежского муниципального района»</t>
  </si>
  <si>
    <t>Муниципальная программа Пучежского муниципального района «Социальная поддержка граждан Пучежского муниципального района»</t>
  </si>
  <si>
    <t>Муниципальная программа Пучежского муниципального района «Экономическое развитие Пучежского муниципального района»</t>
  </si>
  <si>
    <t>Муниципальная программа Пучежского муниципального района «Развитие физической культуры и спорта в Пучежском муниципальном районе»</t>
  </si>
  <si>
    <t>Муниципальная программа Пучежского муниципального района «Совершенствование местного самоуправления Пучежского муниципального района»</t>
  </si>
  <si>
    <t>Муниципальная программа Пучежского муниципального района «Развитие и поддержка автомобильного и водного транспорта общего пользования на внутримуниципальных маршрутах в Пучежском муниципальном районе»</t>
  </si>
  <si>
    <t>Итого:</t>
  </si>
  <si>
    <t>Наимнование муниципальной программы</t>
  </si>
  <si>
    <t>Муниципальная программа Пучежского муниципального района «Развитие сельского хозяйства Пучежского муниципального района»</t>
  </si>
  <si>
    <t xml:space="preserve">Муниципальная программа Пучежского муниципального района «Развитие туризма в Пучежском муниципальном районе» </t>
  </si>
  <si>
    <t>Муниципальная программа Пучежского муниципального района «Профилактика правонарушений на территории Пучежского муниципального района»</t>
  </si>
  <si>
    <t>Муниципальная программа Пучежского муниципального района «Повышение безопасности дорожного движения в Пучежском муниципальном районе»</t>
  </si>
  <si>
    <t>Непрограммные направления деятельности органов местного самоуправления Пучежского муниципального района</t>
  </si>
  <si>
    <t>Муниципальная программа Пучежского муниципального района  «Развитие образования Пучежского муниципального района»</t>
  </si>
  <si>
    <t>Муниципальная программа Пучежского муниципального района  «Обеспечение качественным жильем и услугами жилищно-коммунального хозяйства населения Пучежского муниципального района»</t>
  </si>
  <si>
    <t>Муниципальная программа Пучежского муниципального района "Организация охраны окружающей среды на территории Пучежского муниципального района"</t>
  </si>
  <si>
    <t>Муниципальная программа Пучежского муниципального района "Создание благоприятных условий в целях привлечения медиционских работников для работы в ОБУЗ Пучежская ЦРБ"</t>
  </si>
  <si>
    <t>Муниципальная программа Пучежского муниципального района «Улучшение условий и охраны труда в Пучежском муниципальном районе»</t>
  </si>
  <si>
    <t>Утверждено решением о бюджете на 2019 год (уточненный)</t>
  </si>
  <si>
    <t>Процент исполнения бюджета</t>
  </si>
  <si>
    <t>ЦСР</t>
  </si>
  <si>
    <t>Уровень изменений по сравнению с соответствующим периодом 2018 года</t>
  </si>
  <si>
    <t>Исполнение бюджета Пучежского муниципального 
района по расходам в разрезе муниципальных программ за 1 полугодие 2019 года</t>
  </si>
  <si>
    <t>Исполнено за         1 полугодие 2019 года</t>
  </si>
  <si>
    <t>Исполнено за        1 полугодие 2018 года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</si>
</sst>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0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000000"/>
      <name val="Calibri"/>
      <family val="0"/>
    </font>
    <font>
      <b/>
      <sz val="11"/>
      <color rgb="FF000000"/>
      <name val="Calibri"/>
      <family val="0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>
        <color indexed="63"/>
      </right>
      <top/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2" fillId="0" borderId="0">
      <alignment/>
      <protection/>
    </xf>
    <xf numFmtId="0" fontId="33" fillId="0" borderId="1">
      <alignment horizontal="center" vertical="center" wrapText="1"/>
      <protection/>
    </xf>
    <xf numFmtId="49" fontId="34" fillId="0" borderId="1">
      <alignment horizontal="center" vertical="top" shrinkToFit="1"/>
      <protection/>
    </xf>
    <xf numFmtId="0" fontId="32" fillId="0" borderId="1">
      <alignment horizontal="center" vertical="center" wrapText="1"/>
      <protection/>
    </xf>
    <xf numFmtId="0" fontId="33" fillId="0" borderId="1">
      <alignment horizontal="center"/>
      <protection/>
    </xf>
    <xf numFmtId="0" fontId="35" fillId="0" borderId="1">
      <alignment vertical="top" wrapText="1"/>
      <protection/>
    </xf>
    <xf numFmtId="4" fontId="35" fillId="19" borderId="1">
      <alignment horizontal="right" vertical="top" shrinkToFit="1"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6" fillId="26" borderId="2" applyNumberFormat="0" applyAlignment="0" applyProtection="0"/>
    <xf numFmtId="0" fontId="37" fillId="27" borderId="3" applyNumberFormat="0" applyAlignment="0" applyProtection="0"/>
    <xf numFmtId="0" fontId="38" fillId="27" borderId="2" applyNumberFormat="0" applyAlignment="0" applyProtection="0"/>
    <xf numFmtId="0" fontId="4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43" fillId="28" borderId="8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5" fillId="0" borderId="0">
      <alignment/>
      <protection/>
    </xf>
    <xf numFmtId="0" fontId="6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1" fillId="31" borderId="9" applyNumberFormat="0" applyFont="0" applyAlignment="0" applyProtection="0"/>
    <xf numFmtId="9" fontId="1" fillId="0" borderId="0" applyFont="0" applyFill="0" applyBorder="0" applyAlignment="0" applyProtection="0"/>
    <xf numFmtId="0" fontId="48" fillId="0" borderId="10" applyNumberFormat="0" applyFill="0" applyAlignment="0" applyProtection="0"/>
    <xf numFmtId="0" fontId="4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2" fillId="0" borderId="0" xfId="0" applyFont="1" applyAlignment="1">
      <alignment vertical="justify"/>
    </xf>
    <xf numFmtId="4" fontId="0" fillId="0" borderId="0" xfId="0" applyNumberFormat="1" applyAlignment="1">
      <alignment horizontal="left" vertical="top"/>
    </xf>
    <xf numFmtId="4" fontId="0" fillId="0" borderId="0" xfId="0" applyNumberFormat="1" applyAlignment="1">
      <alignment vertical="top"/>
    </xf>
    <xf numFmtId="0" fontId="0" fillId="0" borderId="0" xfId="0" applyAlignment="1">
      <alignment vertical="top"/>
    </xf>
    <xf numFmtId="0" fontId="7" fillId="0" borderId="11" xfId="0" applyFont="1" applyBorder="1" applyAlignment="1">
      <alignment horizontal="center" vertical="center"/>
    </xf>
    <xf numFmtId="4" fontId="7" fillId="0" borderId="11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8" fillId="0" borderId="11" xfId="60" applyFont="1" applyFill="1" applyBorder="1" applyAlignment="1">
      <alignment horizontal="justify" vertical="center" wrapText="1"/>
      <protection/>
    </xf>
    <xf numFmtId="4" fontId="9" fillId="0" borderId="11" xfId="0" applyNumberFormat="1" applyFont="1" applyFill="1" applyBorder="1" applyAlignment="1" applyProtection="1">
      <alignment horizontal="center" vertical="center" shrinkToFit="1"/>
      <protection/>
    </xf>
    <xf numFmtId="4" fontId="9" fillId="0" borderId="11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justify" vertical="center" wrapText="1"/>
    </xf>
    <xf numFmtId="4" fontId="7" fillId="0" borderId="12" xfId="0" applyNumberFormat="1" applyFont="1" applyBorder="1" applyAlignment="1">
      <alignment horizontal="center" vertical="center"/>
    </xf>
    <xf numFmtId="172" fontId="9" fillId="0" borderId="11" xfId="0" applyNumberFormat="1" applyFont="1" applyBorder="1" applyAlignment="1">
      <alignment horizontal="center" vertical="center"/>
    </xf>
    <xf numFmtId="172" fontId="7" fillId="0" borderId="11" xfId="0" applyNumberFormat="1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left" vertical="center"/>
    </xf>
    <xf numFmtId="0" fontId="0" fillId="0" borderId="0" xfId="0" applyAlignment="1">
      <alignment horizontal="center"/>
    </xf>
    <xf numFmtId="4" fontId="51" fillId="0" borderId="13" xfId="38" applyNumberFormat="1" applyFont="1" applyBorder="1" applyAlignment="1" applyProtection="1">
      <alignment horizontal="center" vertical="center" wrapText="1"/>
      <protection/>
    </xf>
    <xf numFmtId="0" fontId="52" fillId="0" borderId="14" xfId="34" applyNumberFormat="1" applyFont="1" applyBorder="1" applyAlignment="1" applyProtection="1">
      <alignment horizontal="center" vertical="center" wrapText="1"/>
      <protection/>
    </xf>
    <xf numFmtId="0" fontId="51" fillId="0" borderId="1" xfId="36" applyNumberFormat="1" applyFont="1" applyProtection="1">
      <alignment horizontal="center" vertical="center" wrapText="1"/>
      <protection/>
    </xf>
    <xf numFmtId="0" fontId="10" fillId="0" borderId="0" xfId="0" applyFont="1" applyAlignment="1" applyProtection="1">
      <alignment/>
      <protection locked="0"/>
    </xf>
    <xf numFmtId="0" fontId="51" fillId="0" borderId="14" xfId="36" applyNumberFormat="1" applyFont="1" applyBorder="1" applyProtection="1">
      <alignment horizontal="center" vertical="center" wrapText="1"/>
      <protection/>
    </xf>
    <xf numFmtId="0" fontId="52" fillId="0" borderId="13" xfId="37" applyFont="1" applyBorder="1" applyAlignment="1" applyProtection="1">
      <alignment horizontal="center" vertical="center" wrapText="1"/>
      <protection locked="0"/>
    </xf>
    <xf numFmtId="0" fontId="11" fillId="0" borderId="11" xfId="0" applyFont="1" applyBorder="1" applyAlignment="1" applyProtection="1">
      <alignment horizontal="center" vertical="center" wrapText="1"/>
      <protection locked="0"/>
    </xf>
    <xf numFmtId="49" fontId="3" fillId="0" borderId="15" xfId="0" applyNumberFormat="1" applyFont="1" applyBorder="1" applyAlignment="1">
      <alignment horizontal="center" vertical="center" wrapText="1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25" xfId="33"/>
    <cellStyle name="xl27" xfId="34"/>
    <cellStyle name="xl29" xfId="35"/>
    <cellStyle name="xl34" xfId="36"/>
    <cellStyle name="xl35" xfId="37"/>
    <cellStyle name="xl36" xfId="38"/>
    <cellStyle name="xl37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Ввод " xfId="46"/>
    <cellStyle name="Вывод" xfId="47"/>
    <cellStyle name="Вычисление" xfId="48"/>
    <cellStyle name="Hyperlink" xfId="49"/>
    <cellStyle name="Currency" xfId="50"/>
    <cellStyle name="Currency [0]" xfId="51"/>
    <cellStyle name="Заголовок 1" xfId="52"/>
    <cellStyle name="Заголовок 2" xfId="53"/>
    <cellStyle name="Заголовок 3" xfId="54"/>
    <cellStyle name="Заголовок 4" xfId="55"/>
    <cellStyle name="Итог" xfId="56"/>
    <cellStyle name="Контрольная ячейка" xfId="57"/>
    <cellStyle name="Название" xfId="58"/>
    <cellStyle name="Нейтральный" xfId="59"/>
    <cellStyle name="Обычный_Лист1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5"/>
  <sheetViews>
    <sheetView tabSelected="1" zoomScalePageLayoutView="0" workbookViewId="0" topLeftCell="A13">
      <selection activeCell="F23" sqref="F23"/>
    </sheetView>
  </sheetViews>
  <sheetFormatPr defaultColWidth="9.140625" defaultRowHeight="15"/>
  <cols>
    <col min="1" max="1" width="58.140625" style="1" bestFit="1" customWidth="1"/>
    <col min="2" max="2" width="13.140625" style="20" customWidth="1"/>
    <col min="3" max="3" width="17.140625" style="3" customWidth="1"/>
    <col min="4" max="4" width="17.8515625" style="3" customWidth="1"/>
    <col min="5" max="5" width="19.00390625" style="4" customWidth="1"/>
    <col min="6" max="6" width="17.8515625" style="3" customWidth="1"/>
    <col min="7" max="7" width="18.8515625" style="3" customWidth="1"/>
  </cols>
  <sheetData>
    <row r="1" spans="1:7" ht="43.5" customHeight="1">
      <c r="A1" s="24" t="s">
        <v>23</v>
      </c>
      <c r="B1" s="24"/>
      <c r="C1" s="24"/>
      <c r="D1" s="24"/>
      <c r="E1" s="24"/>
      <c r="F1" s="24"/>
      <c r="G1" s="24"/>
    </row>
    <row r="2" spans="1:7" ht="111" customHeight="1">
      <c r="A2" s="5" t="s">
        <v>8</v>
      </c>
      <c r="B2" s="18" t="s">
        <v>21</v>
      </c>
      <c r="C2" s="6" t="s">
        <v>19</v>
      </c>
      <c r="D2" s="22" t="s">
        <v>24</v>
      </c>
      <c r="E2" s="7" t="s">
        <v>20</v>
      </c>
      <c r="F2" s="22" t="s">
        <v>25</v>
      </c>
      <c r="G2" s="23" t="s">
        <v>22</v>
      </c>
    </row>
    <row r="3" spans="1:7" ht="47.25">
      <c r="A3" s="8" t="s">
        <v>14</v>
      </c>
      <c r="B3" s="19">
        <v>100000000</v>
      </c>
      <c r="C3" s="9">
        <f>60023086.32+59905269.2</f>
        <v>119928355.52000001</v>
      </c>
      <c r="D3" s="10">
        <f>24672806.77+29160600.35</f>
        <v>53833407.120000005</v>
      </c>
      <c r="E3" s="13">
        <f>D3/C3*100</f>
        <v>44.887972395337655</v>
      </c>
      <c r="F3" s="17">
        <f>24369331.54+28894512.3</f>
        <v>53263843.84</v>
      </c>
      <c r="G3" s="13">
        <f>D3/F3*100</f>
        <v>101.06932440270538</v>
      </c>
    </row>
    <row r="4" spans="1:8" ht="36" customHeight="1">
      <c r="A4" s="11" t="s">
        <v>0</v>
      </c>
      <c r="B4" s="19">
        <v>200000000</v>
      </c>
      <c r="C4" s="9">
        <f>31002911.57+7165995</f>
        <v>38168906.57</v>
      </c>
      <c r="D4" s="10">
        <f>14762708.33+3456791</f>
        <v>18219499.33</v>
      </c>
      <c r="E4" s="13">
        <f aca="true" t="shared" si="0" ref="E4:E19">D4/C4*100</f>
        <v>47.733878088926346</v>
      </c>
      <c r="F4" s="17">
        <f>15242134.72+3803346.6</f>
        <v>19045481.32</v>
      </c>
      <c r="G4" s="13">
        <f aca="true" t="shared" si="1" ref="G4:G20">D4/F4*100</f>
        <v>95.6631078200548</v>
      </c>
      <c r="H4" s="16"/>
    </row>
    <row r="5" spans="1:7" ht="47.25">
      <c r="A5" s="11" t="s">
        <v>5</v>
      </c>
      <c r="B5" s="19">
        <v>300000000</v>
      </c>
      <c r="C5" s="9">
        <v>37687705.36</v>
      </c>
      <c r="D5" s="10">
        <v>16456471.42</v>
      </c>
      <c r="E5" s="13">
        <f t="shared" si="0"/>
        <v>43.66535787415209</v>
      </c>
      <c r="F5" s="17">
        <v>16329190.93</v>
      </c>
      <c r="G5" s="13">
        <f t="shared" si="1"/>
        <v>100.77946599158297</v>
      </c>
    </row>
    <row r="6" spans="1:7" ht="63">
      <c r="A6" s="11" t="s">
        <v>15</v>
      </c>
      <c r="B6" s="19">
        <v>400000000</v>
      </c>
      <c r="C6" s="9">
        <f>3599684.85+13619847.62</f>
        <v>17219532.47</v>
      </c>
      <c r="D6" s="10">
        <f>1057269.69+1757500</f>
        <v>2814769.69</v>
      </c>
      <c r="E6" s="13">
        <f t="shared" si="0"/>
        <v>16.34637696989691</v>
      </c>
      <c r="F6" s="17">
        <f>133018.95</f>
        <v>133018.95</v>
      </c>
      <c r="G6" s="13">
        <f t="shared" si="1"/>
        <v>2116.0666882425394</v>
      </c>
    </row>
    <row r="7" spans="1:7" ht="69" customHeight="1">
      <c r="A7" s="11" t="s">
        <v>6</v>
      </c>
      <c r="B7" s="19">
        <v>500000000</v>
      </c>
      <c r="C7" s="9">
        <v>7545684.21</v>
      </c>
      <c r="D7" s="10">
        <v>4049629.58</v>
      </c>
      <c r="E7" s="13">
        <f t="shared" si="0"/>
        <v>53.6681560915733</v>
      </c>
      <c r="F7" s="17">
        <v>4809854.03</v>
      </c>
      <c r="G7" s="13">
        <f t="shared" si="1"/>
        <v>84.19443822497873</v>
      </c>
    </row>
    <row r="8" spans="1:7" ht="63">
      <c r="A8" s="11" t="s">
        <v>1</v>
      </c>
      <c r="B8" s="19">
        <v>600000000</v>
      </c>
      <c r="C8" s="9">
        <f>1891224.92+5239976.32+7105520.02</f>
        <v>14236721.26</v>
      </c>
      <c r="D8" s="10">
        <f>39600+3167621.02</f>
        <v>3207221.02</v>
      </c>
      <c r="E8" s="13">
        <f t="shared" si="0"/>
        <v>22.527806518282567</v>
      </c>
      <c r="F8" s="17">
        <v>1528261.36</v>
      </c>
      <c r="G8" s="13">
        <f t="shared" si="1"/>
        <v>209.86076753259007</v>
      </c>
    </row>
    <row r="9" spans="1:7" ht="47.25">
      <c r="A9" s="11" t="s">
        <v>2</v>
      </c>
      <c r="B9" s="19">
        <v>700000000</v>
      </c>
      <c r="C9" s="9">
        <v>451775</v>
      </c>
      <c r="D9" s="10">
        <v>184560</v>
      </c>
      <c r="E9" s="13">
        <f t="shared" si="0"/>
        <v>40.85219412318079</v>
      </c>
      <c r="F9" s="17">
        <v>184620</v>
      </c>
      <c r="G9" s="13">
        <f t="shared" si="1"/>
        <v>99.9675008124797</v>
      </c>
    </row>
    <row r="10" spans="1:7" ht="47.25">
      <c r="A10" s="11" t="s">
        <v>4</v>
      </c>
      <c r="B10" s="19">
        <v>800000000</v>
      </c>
      <c r="C10" s="9">
        <f>8335047.49+798056</f>
        <v>9133103.49</v>
      </c>
      <c r="D10" s="10">
        <f>4506756.55+399028</f>
        <v>4905784.55</v>
      </c>
      <c r="E10" s="13">
        <f t="shared" si="0"/>
        <v>53.71432126408544</v>
      </c>
      <c r="F10" s="17">
        <f>3821352.2+347216.53</f>
        <v>4168568.7300000004</v>
      </c>
      <c r="G10" s="13">
        <f t="shared" si="1"/>
        <v>117.68510651376496</v>
      </c>
    </row>
    <row r="11" spans="1:7" ht="47.25">
      <c r="A11" s="11" t="s">
        <v>9</v>
      </c>
      <c r="B11" s="19">
        <v>900000000</v>
      </c>
      <c r="C11" s="9">
        <v>142000</v>
      </c>
      <c r="D11" s="10">
        <v>41175.5</v>
      </c>
      <c r="E11" s="13">
        <f t="shared" si="0"/>
        <v>28.996830985915494</v>
      </c>
      <c r="F11" s="17">
        <v>67306</v>
      </c>
      <c r="G11" s="13">
        <f t="shared" si="1"/>
        <v>61.17656672510623</v>
      </c>
    </row>
    <row r="12" spans="1:7" ht="47.25">
      <c r="A12" s="11" t="s">
        <v>3</v>
      </c>
      <c r="B12" s="19">
        <v>1000000000</v>
      </c>
      <c r="C12" s="9">
        <f>3182592.18+1317116</f>
        <v>4499708.18</v>
      </c>
      <c r="D12" s="10">
        <f>1570601.7+433684.66</f>
        <v>2004286.3599999999</v>
      </c>
      <c r="E12" s="13">
        <f t="shared" si="0"/>
        <v>44.54258542606201</v>
      </c>
      <c r="F12" s="17">
        <f>1456554.53+279879.92</f>
        <v>1736434.45</v>
      </c>
      <c r="G12" s="13">
        <f t="shared" si="1"/>
        <v>115.42539714067523</v>
      </c>
    </row>
    <row r="13" spans="1:7" ht="47.25">
      <c r="A13" s="11" t="s">
        <v>10</v>
      </c>
      <c r="B13" s="19">
        <v>1100000000</v>
      </c>
      <c r="C13" s="9">
        <v>3474950</v>
      </c>
      <c r="D13" s="10">
        <v>1487330.21</v>
      </c>
      <c r="E13" s="13">
        <f t="shared" si="0"/>
        <v>42.801485201225915</v>
      </c>
      <c r="F13" s="17">
        <v>1904005.83</v>
      </c>
      <c r="G13" s="13">
        <f t="shared" si="1"/>
        <v>78.1158432692404</v>
      </c>
    </row>
    <row r="14" spans="1:7" ht="51" customHeight="1">
      <c r="A14" s="11" t="s">
        <v>12</v>
      </c>
      <c r="B14" s="19">
        <v>1400000000</v>
      </c>
      <c r="C14" s="9">
        <v>17100</v>
      </c>
      <c r="D14" s="10">
        <v>2350</v>
      </c>
      <c r="E14" s="13">
        <f t="shared" si="0"/>
        <v>13.742690058479532</v>
      </c>
      <c r="F14" s="17">
        <v>2390</v>
      </c>
      <c r="G14" s="13">
        <f t="shared" si="1"/>
        <v>98.32635983263597</v>
      </c>
    </row>
    <row r="15" spans="1:7" ht="48.75" customHeight="1">
      <c r="A15" s="11" t="s">
        <v>18</v>
      </c>
      <c r="B15" s="19">
        <v>1500000000</v>
      </c>
      <c r="C15" s="9">
        <v>970210</v>
      </c>
      <c r="D15" s="10">
        <v>474958</v>
      </c>
      <c r="E15" s="13">
        <f t="shared" si="0"/>
        <v>48.9541439482174</v>
      </c>
      <c r="F15" s="17">
        <v>743951.7</v>
      </c>
      <c r="G15" s="13">
        <f t="shared" si="1"/>
        <v>63.84258547967563</v>
      </c>
    </row>
    <row r="16" spans="1:7" ht="63">
      <c r="A16" s="11" t="s">
        <v>17</v>
      </c>
      <c r="B16" s="19">
        <v>1600000000</v>
      </c>
      <c r="C16" s="9">
        <v>39000</v>
      </c>
      <c r="D16" s="10">
        <v>12000</v>
      </c>
      <c r="E16" s="13">
        <f t="shared" si="0"/>
        <v>30.76923076923077</v>
      </c>
      <c r="F16" s="17">
        <v>12000</v>
      </c>
      <c r="G16" s="13">
        <f t="shared" si="1"/>
        <v>100</v>
      </c>
    </row>
    <row r="17" spans="1:7" ht="49.5" customHeight="1">
      <c r="A17" s="11" t="s">
        <v>16</v>
      </c>
      <c r="B17" s="21">
        <v>1700000000</v>
      </c>
      <c r="C17" s="9">
        <v>800000</v>
      </c>
      <c r="D17" s="10">
        <v>0</v>
      </c>
      <c r="E17" s="13">
        <f t="shared" si="0"/>
        <v>0</v>
      </c>
      <c r="F17" s="17">
        <v>461839</v>
      </c>
      <c r="G17" s="13">
        <f t="shared" si="1"/>
        <v>0</v>
      </c>
    </row>
    <row r="18" spans="1:7" ht="51" customHeight="1">
      <c r="A18" s="11" t="s">
        <v>11</v>
      </c>
      <c r="B18" s="21">
        <v>1900000000</v>
      </c>
      <c r="C18" s="9">
        <f>24000+453070.68</f>
        <v>477070.68</v>
      </c>
      <c r="D18" s="10">
        <v>164516.03</v>
      </c>
      <c r="E18" s="13">
        <f t="shared" si="0"/>
        <v>34.48462395551116</v>
      </c>
      <c r="F18" s="17">
        <v>175143.24</v>
      </c>
      <c r="G18" s="13">
        <f t="shared" si="1"/>
        <v>93.93227509094841</v>
      </c>
    </row>
    <row r="19" spans="1:7" ht="47.25">
      <c r="A19" s="11" t="s">
        <v>13</v>
      </c>
      <c r="B19" s="21">
        <v>2000000000</v>
      </c>
      <c r="C19" s="9">
        <v>1128520.46</v>
      </c>
      <c r="D19" s="10">
        <v>324020.69</v>
      </c>
      <c r="E19" s="13">
        <f t="shared" si="0"/>
        <v>28.711990742285703</v>
      </c>
      <c r="F19" s="10">
        <v>857772.91</v>
      </c>
      <c r="G19" s="13">
        <f t="shared" si="1"/>
        <v>37.774647138250145</v>
      </c>
    </row>
    <row r="20" spans="1:7" ht="15.75">
      <c r="A20" s="15" t="s">
        <v>7</v>
      </c>
      <c r="B20" s="15"/>
      <c r="C20" s="12">
        <f>SUM(C3:C19)</f>
        <v>255920343.20000002</v>
      </c>
      <c r="D20" s="12">
        <f>SUM(D3:D19)</f>
        <v>108181979.49999999</v>
      </c>
      <c r="E20" s="14">
        <f>D20/C20*100</f>
        <v>42.2717389900718</v>
      </c>
      <c r="F20" s="12">
        <f>SUM(F3:F19)</f>
        <v>105423682.29</v>
      </c>
      <c r="G20" s="14">
        <f t="shared" si="1"/>
        <v>102.61639239882786</v>
      </c>
    </row>
    <row r="25" spans="3:4" ht="15">
      <c r="C25" s="2"/>
      <c r="D25" s="2"/>
    </row>
  </sheetData>
  <sheetProtection/>
  <mergeCells count="1">
    <mergeCell ref="A1:G1"/>
  </mergeCells>
  <printOptions/>
  <pageMargins left="0.31496062992125984" right="0.11811023622047245" top="0.5511811023622047" bottom="0.5511811023622047" header="0.31496062992125984" footer="0.31496062992125984"/>
  <pageSetup fitToHeight="0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Чурсина</cp:lastModifiedBy>
  <cp:lastPrinted>2019-10-22T13:23:12Z</cp:lastPrinted>
  <dcterms:created xsi:type="dcterms:W3CDTF">2006-09-16T00:00:00Z</dcterms:created>
  <dcterms:modified xsi:type="dcterms:W3CDTF">2019-10-22T13:33:22Z</dcterms:modified>
  <cp:category/>
  <cp:version/>
  <cp:contentType/>
  <cp:contentStatus/>
</cp:coreProperties>
</file>